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<sst xmlns="http://schemas.openxmlformats.org/spreadsheetml/2006/main" count="168" uniqueCount="113">
  <si>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</si>
  <si>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</si>
  <si>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</si>
  <si>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</si>
  <si>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</si>
  <si>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</si>
  <si>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</si>
  <si>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</si>
  <si>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</si>
  <si>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</si>
  <si>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</si>
  <si>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</si>
  <si>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</si>
  <si>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</si>
  <si>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</si>
  <si>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</si>
  <si>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</si>
  <si>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</si>
  <si>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</si>
  <si>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</si>
  <si>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</si>
  <si>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</si>
  <si>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</si>
  <si>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</si>
  <si>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</si>
  <si>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</si>
  <si>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</si>
  <si>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</si>
  <si>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</si>
  <si>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</si>
  <si>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</si>
  <si>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</si>
  <si>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</si>
  <si>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</si>
  <si>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</si>
  <si>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</si>
  <si>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</si>
  <si>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</si>
  <si>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</si>
  <si>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</si>
  <si>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</si>
  <si>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</si>
  <si>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</si>
  <si>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</si>
  <si>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</si>
  <si>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</si>
  <si>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</si>
  <si>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</si>
  <si>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</si>
  <si>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</si>
  <si>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</si>
  <si>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</si>
  <si>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</si>
  <si>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</si>
  <si>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</si>
  <si>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</si>
  <si>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</si>
  <si>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</si>
  <si>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</si>
  <si>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</si>
  <si>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</si>
  <si>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</si>
  <si>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</si>
  <si>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</si>
  <si>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</si>
  <si>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</si>
  <si>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</si>
  <si>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</si>
  <si>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</si>
  <si>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</si>
  <si>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</si>
  <si>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</si>
  <si>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</si>
  <si>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</si>
  <si>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</si>
  <si>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</si>
  <si>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</si>
  <si>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</si>
  <si>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</si>
  <si>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</si>
  <si>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</si>
  <si>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</si>
  <si>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</si>
  <si>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</si>
  <si>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</si>
  <si>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</si>
  <si>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</si>
  <si>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</si>
  <si>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</si>
  <si>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</si>
  <si>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</si>
  <si>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</si>
  <si>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</si>
  <si>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</si>
  <si>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</si>
  <si>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</si>
  <si>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</si>
  <si>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</si>
  <si>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</si>
  <si>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</si>
  <si>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</si>
  <si>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</si>
  <si>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</si>
  <si>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</si>
  <si>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</si>
  <si>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</si>
  <si>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</si>
  <si>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</si>
  <si>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</si>
  <si>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</si>
  <si>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</si>
  <si>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</si>
  <si>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30.05.2019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</si>
</sst>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88060.60000000002</c:v>
                </c:pt>
              </c:numCache>
            </c:numRef>
          </c:val>
          <c:shape val="box"/>
        </c:ser>
        <c:shape val="box"/>
        <c:axId val="32839186"/>
        <c:axId val="27117219"/>
      </c:bar3D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385045.19999999984</c:v>
                </c:pt>
              </c:numCache>
            </c:numRef>
          </c:val>
          <c:shape val="box"/>
        </c:ser>
        <c:shape val="box"/>
        <c:axId val="42728380"/>
        <c:axId val="49011101"/>
      </c:bar3D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166673.29999999987</c:v>
                </c:pt>
              </c:numCache>
            </c:numRef>
          </c:val>
          <c:shape val="box"/>
        </c:ser>
        <c:shape val="box"/>
        <c:axId val="38446726"/>
        <c:axId val="10476215"/>
      </c:bar3D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6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10280.8</c:v>
                </c:pt>
              </c:numCache>
            </c:numRef>
          </c:val>
          <c:shape val="box"/>
        </c:ser>
        <c:shape val="box"/>
        <c:axId val="27177072"/>
        <c:axId val="43267057"/>
      </c:bar3D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67057"/>
        <c:crosses val="autoZero"/>
        <c:auto val="1"/>
        <c:lblOffset val="100"/>
        <c:tickLblSkip val="1"/>
        <c:noMultiLvlLbl val="0"/>
      </c:catAx>
      <c:valAx>
        <c:axId val="43267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7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17875.3</c:v>
                </c:pt>
              </c:numCache>
            </c:numRef>
          </c:val>
          <c:shape val="box"/>
        </c:ser>
        <c:shape val="box"/>
        <c:axId val="53859194"/>
        <c:axId val="14970699"/>
      </c:bar3D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70699"/>
        <c:crosses val="autoZero"/>
        <c:auto val="1"/>
        <c:lblOffset val="100"/>
        <c:tickLblSkip val="2"/>
        <c:noMultiLvlLbl val="0"/>
      </c:catAx>
      <c:valAx>
        <c:axId val="14970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1855.2999999999997</c:v>
                </c:pt>
              </c:numCache>
            </c:numRef>
          </c:val>
          <c:shape val="box"/>
        </c:ser>
        <c:shape val="box"/>
        <c:axId val="518564"/>
        <c:axId val="4667077"/>
      </c:bar3D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37409.1</c:v>
                </c:pt>
              </c:numCache>
            </c:numRef>
          </c:val>
          <c:shape val="box"/>
        </c:ser>
        <c:shape val="box"/>
        <c:axId val="42003694"/>
        <c:axId val="42488927"/>
      </c:bar3D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3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385045.19999999984</c:v>
                </c:pt>
                <c:pt idx="1">
                  <c:v>166673.29999999987</c:v>
                </c:pt>
                <c:pt idx="2">
                  <c:v>10280.8</c:v>
                </c:pt>
                <c:pt idx="3">
                  <c:v>17875.3</c:v>
                </c:pt>
                <c:pt idx="4">
                  <c:v>1855.2999999999997</c:v>
                </c:pt>
                <c:pt idx="5">
                  <c:v>88060.60000000002</c:v>
                </c:pt>
                <c:pt idx="6">
                  <c:v>37409.1</c:v>
                </c:pt>
              </c:numCache>
            </c:numRef>
          </c:val>
          <c:shape val="box"/>
        </c:ser>
        <c:shape val="box"/>
        <c:axId val="46856024"/>
        <c:axId val="19051033"/>
      </c:bar3D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1033"/>
        <c:crosses val="autoZero"/>
        <c:auto val="1"/>
        <c:lblOffset val="100"/>
        <c:tickLblSkip val="1"/>
        <c:noMultiLvlLbl val="0"/>
      </c:catAx>
      <c:valAx>
        <c:axId val="19051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6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125215.7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1257302.2000000004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411799.29999999993</c:v>
                </c:pt>
                <c:pt idx="1">
                  <c:v>57066.39999999999</c:v>
                </c:pt>
                <c:pt idx="2">
                  <c:v>22897.3</c:v>
                </c:pt>
                <c:pt idx="3">
                  <c:v>29503.800000000007</c:v>
                </c:pt>
                <c:pt idx="4">
                  <c:v>36.99999999999999</c:v>
                </c:pt>
                <c:pt idx="5">
                  <c:v>435260.98516999994</c:v>
                </c:pt>
              </c:numCache>
            </c:numRef>
          </c:val>
          <c:shape val="box"/>
        </c:ser>
        <c:shape val="box"/>
        <c:axId val="37241570"/>
        <c:axId val="66738675"/>
      </c:bar3D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38675"/>
        <c:crosses val="autoZero"/>
        <c:auto val="1"/>
        <c:lblOffset val="100"/>
        <c:tickLblSkip val="1"/>
        <c:noMultiLvlLbl val="0"/>
      </c:catAx>
      <c:valAx>
        <c:axId val="66738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41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F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0" sqref="D150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329342.2+7.6+105688.5-577.8-6000</f>
        <v>428460.5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</f>
        <v>385045.19999999984</v>
      </c>
      <c r="E6" s="3">
        <f>D6/D156*100</f>
        <v>40.25291396563067</v>
      </c>
      <c r="F6" s="3">
        <f>D6/B6*100</f>
        <v>89.8671406115616</v>
      </c>
      <c r="G6" s="3">
        <f aca="true" t="shared" si="0" ref="G6:G43">D6/C6*100</f>
        <v>41.84663497998443</v>
      </c>
      <c r="H6" s="36">
        <f aca="true" t="shared" si="1" ref="H6:H12">B6-D6</f>
        <v>43415.30000000016</v>
      </c>
      <c r="I6" s="36">
        <f aca="true" t="shared" si="2" ref="I6:I43">C6-D6</f>
        <v>535089.0000000001</v>
      </c>
      <c r="J6" s="135"/>
      <c r="L6" s="136">
        <f>H6-H7</f>
        <v>34316.30000000018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12060.7+9623.1+1044.7+273.5+10510.2+12398.6+40.7+10550.7+12514+8.7+10597.9+12396.7+14.3-11.2+14.3+10532.6+25726.8</f>
        <v>128296.3</v>
      </c>
      <c r="E7" s="125">
        <f>D7/D6*100</f>
        <v>33.319802454361216</v>
      </c>
      <c r="F7" s="125">
        <f>D7/B7*100</f>
        <v>93.37750272389232</v>
      </c>
      <c r="G7" s="125">
        <f>D7/C7*100</f>
        <v>42.914288696057056</v>
      </c>
      <c r="H7" s="124">
        <f t="shared" si="1"/>
        <v>9098.999999999985</v>
      </c>
      <c r="I7" s="124">
        <f t="shared" si="2"/>
        <v>170663.10000000003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</f>
        <v>303652.3</v>
      </c>
      <c r="E8" s="93">
        <f>D8/D6*100</f>
        <v>78.86146873146325</v>
      </c>
      <c r="F8" s="93">
        <f>D8/B8*100</f>
        <v>92.32011319731333</v>
      </c>
      <c r="G8" s="93">
        <f t="shared" si="0"/>
        <v>41.62801384400299</v>
      </c>
      <c r="H8" s="91">
        <f t="shared" si="1"/>
        <v>25260.099999999977</v>
      </c>
      <c r="I8" s="91">
        <f t="shared" si="2"/>
        <v>425789.89999999997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16.3+0.9+0.3+8.7+9.7+0.3+0.4+0.4</f>
        <v>36.99999999999999</v>
      </c>
      <c r="E9" s="110">
        <f>D9/D6*100</f>
        <v>0.009609261458135307</v>
      </c>
      <c r="F9" s="93">
        <f>D9/B9*100</f>
        <v>71.56673114119921</v>
      </c>
      <c r="G9" s="93">
        <f t="shared" si="0"/>
        <v>35.271687321258334</v>
      </c>
      <c r="H9" s="91">
        <f t="shared" si="1"/>
        <v>14.70000000000001</v>
      </c>
      <c r="I9" s="91">
        <f t="shared" si="2"/>
        <v>67.9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</f>
        <v>21547.6</v>
      </c>
      <c r="E10" s="93">
        <f>D10/D6*100</f>
        <v>5.596122221495037</v>
      </c>
      <c r="F10" s="93">
        <f aca="true" t="shared" si="3" ref="F10:F41">D10/B10*100</f>
        <v>89.13949091751508</v>
      </c>
      <c r="G10" s="93">
        <f t="shared" si="0"/>
        <v>49.60335913148771</v>
      </c>
      <c r="H10" s="91">
        <f t="shared" si="1"/>
        <v>2625.2999999999993</v>
      </c>
      <c r="I10" s="91">
        <f t="shared" si="2"/>
        <v>21892.200000000004</v>
      </c>
    </row>
    <row r="11" spans="1:9" s="135" customFormat="1" ht="18">
      <c r="A11" s="89" t="s">
        <v>0</v>
      </c>
      <c r="B11" s="108">
        <f>58659.1+1951.1-6000+4.2</f>
        <v>54614.399999999994</v>
      </c>
      <c r="C11" s="109">
        <f>98224.3+33</f>
        <v>98257.3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</f>
        <v>46505.69999999998</v>
      </c>
      <c r="E11" s="93">
        <f>D11/D6*100</f>
        <v>12.077984610637921</v>
      </c>
      <c r="F11" s="93">
        <f t="shared" si="3"/>
        <v>85.15281683951483</v>
      </c>
      <c r="G11" s="93">
        <f t="shared" si="0"/>
        <v>47.330529131168866</v>
      </c>
      <c r="H11" s="91">
        <f t="shared" si="1"/>
        <v>8108.700000000012</v>
      </c>
      <c r="I11" s="91">
        <f t="shared" si="2"/>
        <v>51751.60000000002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134.7+863.6+21+169+134.3+503.1+242.3+376.7+419.7+11.5+196.3+194.7+350.5+128.8+306+205.9+21+475.1+46.1+265+1</f>
        <v>5066.3</v>
      </c>
      <c r="E12" s="93">
        <f>D12/D6*100</f>
        <v>1.3157676033878625</v>
      </c>
      <c r="F12" s="93">
        <f t="shared" si="3"/>
        <v>86.93182793115875</v>
      </c>
      <c r="G12" s="93">
        <f t="shared" si="0"/>
        <v>39.009948256745105</v>
      </c>
      <c r="H12" s="91">
        <f t="shared" si="1"/>
        <v>761.5999999999995</v>
      </c>
      <c r="I12" s="91">
        <f t="shared" si="2"/>
        <v>7920.900000000001</v>
      </c>
    </row>
    <row r="13" spans="1:9" s="135" customFormat="1" ht="18.75" thickBot="1">
      <c r="A13" s="89" t="s">
        <v>25</v>
      </c>
      <c r="B13" s="109">
        <f>B6-B8-B9-B10-B11-B12</f>
        <v>14881.20000000005</v>
      </c>
      <c r="C13" s="109">
        <f>C6-C8-C9-C10-C11-C12</f>
        <v>35902.79999999999</v>
      </c>
      <c r="D13" s="109">
        <f>D6-D8-D9-D10-D11-D12</f>
        <v>8236.299999999868</v>
      </c>
      <c r="E13" s="93">
        <f>D13/D6*100</f>
        <v>2.1390475715577995</v>
      </c>
      <c r="F13" s="93">
        <f t="shared" si="3"/>
        <v>55.3470150256689</v>
      </c>
      <c r="G13" s="93">
        <f t="shared" si="0"/>
        <v>22.94055059772461</v>
      </c>
      <c r="H13" s="91">
        <f aca="true" t="shared" si="4" ref="H13:H44">B13-D13</f>
        <v>6644.9000000001815</v>
      </c>
      <c r="I13" s="91">
        <f t="shared" si="2"/>
        <v>27666.50000000012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184800.9-3000</f>
        <v>181800.9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</f>
        <v>166673.29999999987</v>
      </c>
      <c r="E18" s="3">
        <f>D18/D156*100</f>
        <v>17.42415177560387</v>
      </c>
      <c r="F18" s="3">
        <f>D18/B18*100</f>
        <v>91.67902909171511</v>
      </c>
      <c r="G18" s="3">
        <f t="shared" si="0"/>
        <v>39.87821200232174</v>
      </c>
      <c r="H18" s="156">
        <f t="shared" si="4"/>
        <v>15127.600000000122</v>
      </c>
      <c r="I18" s="36">
        <f t="shared" si="2"/>
        <v>251282.50000000017</v>
      </c>
      <c r="J18" s="135"/>
      <c r="L18" s="136">
        <f>H18-H19</f>
        <v>14928.200000000114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9880.4+236.6+6921+499.9+9964.9+430.2+258.6+5793.8+50.4+1023.5+21.4+9702.8+983.7+1447.3+3314.6+585.3+0.7+743.9+7774.7+2133.2+803.2+33.9+1127+4421.6+78.6+109.2-187.8+369.6+7895.9+2034.2+1222.4+1219.3+4043.1+66+78.6+109.2</f>
        <v>85190.9</v>
      </c>
      <c r="E19" s="125">
        <f>D19/D18*100</f>
        <v>51.112505722272296</v>
      </c>
      <c r="F19" s="125">
        <f t="shared" si="3"/>
        <v>99.7664840151633</v>
      </c>
      <c r="G19" s="125">
        <f t="shared" si="0"/>
        <v>41.48451541932809</v>
      </c>
      <c r="H19" s="124">
        <f t="shared" si="4"/>
        <v>199.40000000000873</v>
      </c>
      <c r="I19" s="124">
        <f t="shared" si="2"/>
        <v>120165.00000000003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f>199.2+100.3</f>
        <v>299.5</v>
      </c>
      <c r="E24" s="93">
        <f>D24/D18*100</f>
        <v>0.1796928482246408</v>
      </c>
      <c r="F24" s="93">
        <f t="shared" si="3"/>
        <v>82.41607044578977</v>
      </c>
      <c r="G24" s="93">
        <f t="shared" si="0"/>
        <v>29.967980788473085</v>
      </c>
      <c r="H24" s="91">
        <f t="shared" si="4"/>
        <v>63.89999999999998</v>
      </c>
      <c r="I24" s="91">
        <f t="shared" si="2"/>
        <v>699.9</v>
      </c>
    </row>
    <row r="25" spans="1:9" s="135" customFormat="1" ht="18.75" thickBot="1">
      <c r="A25" s="89" t="s">
        <v>25</v>
      </c>
      <c r="B25" s="109">
        <f>B18-B24</f>
        <v>181437.5</v>
      </c>
      <c r="C25" s="109">
        <f>C18-C24</f>
        <v>416956.4</v>
      </c>
      <c r="D25" s="109">
        <f>D18-D24</f>
        <v>166373.79999999987</v>
      </c>
      <c r="E25" s="93">
        <f>D25/D18*100</f>
        <v>99.82030715177535</v>
      </c>
      <c r="F25" s="93">
        <f t="shared" si="3"/>
        <v>91.69758181191864</v>
      </c>
      <c r="G25" s="93">
        <f t="shared" si="0"/>
        <v>39.90196576908278</v>
      </c>
      <c r="H25" s="91">
        <f t="shared" si="4"/>
        <v>15063.700000000128</v>
      </c>
      <c r="I25" s="91">
        <f t="shared" si="2"/>
        <v>250582.60000000015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</f>
        <v>10280.8</v>
      </c>
      <c r="E33" s="3">
        <f>D33/D156*100</f>
        <v>1.0747625418986029</v>
      </c>
      <c r="F33" s="3">
        <f>D33/B33*100</f>
        <v>89.41147821851926</v>
      </c>
      <c r="G33" s="155">
        <f t="shared" si="0"/>
        <v>38.24304015950719</v>
      </c>
      <c r="H33" s="156">
        <f t="shared" si="4"/>
        <v>1217.5</v>
      </c>
      <c r="I33" s="36">
        <f t="shared" si="2"/>
        <v>16602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95.5+254.3+520.9+145.6+77.4+290.2+14+629.4+494.6+11.4+607.6+26.4+384.9+103.2+27.1+151.5+461.6+16.4+14.3-0.2+100.6+400.5+180.4+615.1</f>
        <v>5622.700000000001</v>
      </c>
      <c r="E34" s="93">
        <f>D34/D33*100</f>
        <v>54.69126916193293</v>
      </c>
      <c r="F34" s="93">
        <f t="shared" si="3"/>
        <v>96.1786490138725</v>
      </c>
      <c r="G34" s="93">
        <f t="shared" si="0"/>
        <v>39.44149048106736</v>
      </c>
      <c r="H34" s="91">
        <f t="shared" si="4"/>
        <v>223.39999999999964</v>
      </c>
      <c r="I34" s="91">
        <f t="shared" si="2"/>
        <v>8633.099999999999</v>
      </c>
    </row>
    <row r="35" spans="1:9" s="135" customFormat="1" ht="18">
      <c r="A35" s="89" t="s">
        <v>1</v>
      </c>
      <c r="B35" s="108">
        <f>22.5+1.9+27.5+2.6</f>
        <v>54.5</v>
      </c>
      <c r="C35" s="109">
        <v>87.1</v>
      </c>
      <c r="D35" s="91">
        <f>10+2+7.5+3+1.9+26.2+3.9</f>
        <v>54.49999999999999</v>
      </c>
      <c r="E35" s="93">
        <f>D35/D33*100</f>
        <v>0.5301143879853708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1.1+273.8+98.4+76.8+0.5+2.1+0.3+6.6+52.2+342.8+0.4+3.3+12.2+25.8+7.1+2.1</f>
        <v>905.5000000000001</v>
      </c>
      <c r="E36" s="93">
        <f>D36/D33*100</f>
        <v>8.807680336160612</v>
      </c>
      <c r="F36" s="93">
        <f t="shared" si="3"/>
        <v>79.10369529134272</v>
      </c>
      <c r="G36" s="93">
        <f t="shared" si="0"/>
        <v>43.37101254909474</v>
      </c>
      <c r="H36" s="91">
        <f t="shared" si="4"/>
        <v>239.19999999999993</v>
      </c>
      <c r="I36" s="91">
        <f t="shared" si="2"/>
        <v>1182.3000000000002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2.4249085674266597</v>
      </c>
      <c r="F37" s="96">
        <f t="shared" si="3"/>
        <v>73.80106571936057</v>
      </c>
      <c r="G37" s="96">
        <f t="shared" si="0"/>
        <v>23.02789580639202</v>
      </c>
      <c r="H37" s="87">
        <f t="shared" si="4"/>
        <v>88.5</v>
      </c>
      <c r="I37" s="94">
        <f t="shared" si="2"/>
        <v>833.3</v>
      </c>
    </row>
    <row r="38" spans="1:9" s="135" customFormat="1" ht="18">
      <c r="A38" s="89" t="s">
        <v>12</v>
      </c>
      <c r="B38" s="108">
        <f>113.5-7</f>
        <v>106.5</v>
      </c>
      <c r="C38" s="109">
        <f>221.9+8.7-26.1</f>
        <v>204.5</v>
      </c>
      <c r="D38" s="109">
        <f>5.1+45.9</f>
        <v>51</v>
      </c>
      <c r="E38" s="93">
        <f>D38/D33*100</f>
        <v>0.4960703447202553</v>
      </c>
      <c r="F38" s="93">
        <f t="shared" si="3"/>
        <v>47.88732394366197</v>
      </c>
      <c r="G38" s="93">
        <f t="shared" si="0"/>
        <v>24.938875305623473</v>
      </c>
      <c r="H38" s="91">
        <f t="shared" si="4"/>
        <v>55.5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4008.699999999999</v>
      </c>
      <c r="C39" s="108">
        <f>C33-C34-C36-C37-C35-C38</f>
        <v>9165</v>
      </c>
      <c r="D39" s="108">
        <f>D33-D34-D36-D37-D35-D38</f>
        <v>3397.7999999999984</v>
      </c>
      <c r="E39" s="93">
        <f>D39/D33*100</f>
        <v>33.04995720177416</v>
      </c>
      <c r="F39" s="93">
        <f t="shared" si="3"/>
        <v>84.76064559582906</v>
      </c>
      <c r="G39" s="93">
        <f t="shared" si="0"/>
        <v>37.0736497545008</v>
      </c>
      <c r="H39" s="91">
        <f t="shared" si="4"/>
        <v>610.9000000000005</v>
      </c>
      <c r="I39" s="91">
        <f t="shared" si="2"/>
        <v>5767.200000000002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18+9.7+7.2+11.6+18.4+18.7+25.1+13.5+2.2+2+16.6+22.9+12+21+7.7+15.6+10+15+10+0.1+10.1+18.6+9+50.3+7+2+8</f>
        <v>362.3000000000001</v>
      </c>
      <c r="E43" s="3">
        <f>D43/D156*100</f>
        <v>0.037875113700282466</v>
      </c>
      <c r="F43" s="3">
        <f>D43/B43*100</f>
        <v>91.48989898989902</v>
      </c>
      <c r="G43" s="3">
        <f t="shared" si="0"/>
        <v>36.96561575349455</v>
      </c>
      <c r="H43" s="156">
        <f t="shared" si="4"/>
        <v>33.699999999999875</v>
      </c>
      <c r="I43" s="36">
        <f t="shared" si="2"/>
        <v>617.8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346.4+682.6-0.1+14.1+556.7+0.1+721.1+127.1+71.4+15.4+390.3+13.9+56.1+905.8+4.8+61.3+2.9+439.8+0.3+42+847.9+8.3+402.3+0.1+20.1+0.2+4.4+30.8+63.8+859.4</f>
        <v>6689.300000000001</v>
      </c>
      <c r="E46" s="3">
        <f>D46/D156*100</f>
        <v>0.6993044385186294</v>
      </c>
      <c r="F46" s="3">
        <f>D46/B46*100</f>
        <v>95.34757757600812</v>
      </c>
      <c r="G46" s="3">
        <f aca="true" t="shared" si="5" ref="G46:G78">D46/C46*100</f>
        <v>39.95496383368874</v>
      </c>
      <c r="H46" s="36">
        <f>B46-D46</f>
        <v>326.3999999999987</v>
      </c>
      <c r="I46" s="36">
        <f aca="true" t="shared" si="6" ref="I46:I79">C46-D46</f>
        <v>10052.799999999997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332.5+633.1+14.1+510.1+691.2+14.1+377.2-0.1+896.5+425+839.9+7+383.6+0.2+7+859.2</f>
        <v>5990.599999999999</v>
      </c>
      <c r="E47" s="93">
        <f>D47/D46*100</f>
        <v>89.55496090771827</v>
      </c>
      <c r="F47" s="93">
        <f aca="true" t="shared" si="7" ref="F47:F76">D47/B47*100</f>
        <v>97.52230253304683</v>
      </c>
      <c r="G47" s="93">
        <f t="shared" si="5"/>
        <v>39.228860119573824</v>
      </c>
      <c r="H47" s="91">
        <f aca="true" t="shared" si="8" ref="H47:H76">B47-D47</f>
        <v>152.19999999999982</v>
      </c>
      <c r="I47" s="91">
        <f t="shared" si="6"/>
        <v>9280.3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8.3+10.5+10.2+9.5</f>
        <v>38.5</v>
      </c>
      <c r="E49" s="93">
        <f>D49/D46*100</f>
        <v>0.5755460212578296</v>
      </c>
      <c r="F49" s="93">
        <f t="shared" si="7"/>
        <v>91.01654846335698</v>
      </c>
      <c r="G49" s="93">
        <f t="shared" si="5"/>
        <v>36.21825023518345</v>
      </c>
      <c r="H49" s="91">
        <f t="shared" si="8"/>
        <v>3.799999999999997</v>
      </c>
      <c r="I49" s="91">
        <f t="shared" si="6"/>
        <v>67.8</v>
      </c>
    </row>
    <row r="50" spans="1:9" s="135" customFormat="1" ht="18">
      <c r="A50" s="89" t="s">
        <v>0</v>
      </c>
      <c r="B50" s="108">
        <f>614.3+74.9+1.1</f>
        <v>690.3</v>
      </c>
      <c r="C50" s="109">
        <v>998.4</v>
      </c>
      <c r="D50" s="91">
        <f>13.9+43.7+37.9+3.3+112.6+65.7+2.1+15.6+56.1+2.7+37.7+0.1+42+5.3+1.3+11.6+20.1+0.2+56.8</f>
        <v>528.7</v>
      </c>
      <c r="E50" s="93">
        <f>D50/D46*100</f>
        <v>7.903667050364013</v>
      </c>
      <c r="F50" s="93">
        <f t="shared" si="7"/>
        <v>76.58988845429523</v>
      </c>
      <c r="G50" s="93">
        <f t="shared" si="5"/>
        <v>52.95472756410257</v>
      </c>
      <c r="H50" s="91">
        <f t="shared" si="8"/>
        <v>161.5999999999999</v>
      </c>
      <c r="I50" s="91">
        <f t="shared" si="6"/>
        <v>469.69999999999993</v>
      </c>
    </row>
    <row r="51" spans="1:9" s="135" customFormat="1" ht="18.75" thickBot="1">
      <c r="A51" s="89" t="s">
        <v>25</v>
      </c>
      <c r="B51" s="109">
        <f>B46-B47-B50-B49-B48</f>
        <v>139.40000000000057</v>
      </c>
      <c r="C51" s="109">
        <f>C46-C47-C50-C49-C48</f>
        <v>364.8999999999989</v>
      </c>
      <c r="D51" s="109">
        <f>D46-D47-D50-D49-D48</f>
        <v>131.5000000000016</v>
      </c>
      <c r="E51" s="93">
        <f>D51/D46*100</f>
        <v>1.9658260206598832</v>
      </c>
      <c r="F51" s="93">
        <f t="shared" si="7"/>
        <v>94.33285509325758</v>
      </c>
      <c r="G51" s="93">
        <f t="shared" si="5"/>
        <v>36.03727048506495</v>
      </c>
      <c r="H51" s="91">
        <f t="shared" si="8"/>
        <v>7.8999999999989825</v>
      </c>
      <c r="I51" s="91">
        <f t="shared" si="6"/>
        <v>233.3999999999973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</f>
        <v>17875.3</v>
      </c>
      <c r="E52" s="3">
        <f>D52/D156*100</f>
        <v>1.8686972672554758</v>
      </c>
      <c r="F52" s="3">
        <f>D52/B52*100</f>
        <v>75.96812579685508</v>
      </c>
      <c r="G52" s="3">
        <f t="shared" si="5"/>
        <v>33.75640652795455</v>
      </c>
      <c r="H52" s="36">
        <f>B52-D52</f>
        <v>5654.700000000001</v>
      </c>
      <c r="I52" s="36">
        <f t="shared" si="6"/>
        <v>35078.5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721.7+980.4+865.2+984.4+270.7+792.3+9.9+66.7+1210.9+835.2+313.7+945.1+17.3+739.5+1432.2</f>
        <v>10185.2</v>
      </c>
      <c r="E53" s="93">
        <f>D53/D52*100</f>
        <v>56.97918356614995</v>
      </c>
      <c r="F53" s="93">
        <f t="shared" si="7"/>
        <v>88.12861246668743</v>
      </c>
      <c r="G53" s="93">
        <f t="shared" si="5"/>
        <v>39.23435760538369</v>
      </c>
      <c r="H53" s="91">
        <f t="shared" si="8"/>
        <v>1372</v>
      </c>
      <c r="I53" s="91">
        <f t="shared" si="6"/>
        <v>15774.7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f>1865.1-3.1</f>
        <v>1862</v>
      </c>
      <c r="C55" s="109">
        <f>4332.1-250</f>
        <v>4082.1000000000004</v>
      </c>
      <c r="D55" s="91">
        <f>3.2+7.6+9.6+11.4+10.1+24.7+6.6+7.8+2.3+6.6+70.1+102.1+3.2+185.8+105+116.2+245+84+7.3+8.9+0.2+110.8+122.9-0.1+5.4</f>
        <v>1256.7000000000003</v>
      </c>
      <c r="E55" s="93">
        <f>D55/D52*100</f>
        <v>7.030371518240256</v>
      </c>
      <c r="F55" s="93">
        <f t="shared" si="7"/>
        <v>67.49194414607949</v>
      </c>
      <c r="G55" s="93">
        <f t="shared" si="5"/>
        <v>30.785625045932246</v>
      </c>
      <c r="H55" s="91">
        <f t="shared" si="8"/>
        <v>605.2999999999997</v>
      </c>
      <c r="I55" s="91">
        <f t="shared" si="6"/>
        <v>2825.4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0.3+1.2+21.4+80.5+2.4+14.5+22.9+268+5.9+0.1+8.8+0.5+18.5+22.5+0.1+5.1+69.1+23+1.1+16.4+1+37.3+17.3</f>
        <v>637.9</v>
      </c>
      <c r="E56" s="93">
        <f>D56/D52*100</f>
        <v>3.568611435891985</v>
      </c>
      <c r="F56" s="93">
        <f t="shared" si="7"/>
        <v>86.70653799102894</v>
      </c>
      <c r="G56" s="93">
        <f t="shared" si="5"/>
        <v>45.225097483161996</v>
      </c>
      <c r="H56" s="91">
        <f t="shared" si="8"/>
        <v>97.80000000000007</v>
      </c>
      <c r="I56" s="91">
        <f t="shared" si="6"/>
        <v>772.6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227+242+245+245</f>
        <v>959</v>
      </c>
      <c r="E57" s="93">
        <f>D57/D52*100</f>
        <v>5.364944924001276</v>
      </c>
      <c r="F57" s="93">
        <f>D57/B57*100</f>
        <v>62.92650918635171</v>
      </c>
      <c r="G57" s="93">
        <f>D57/C57*100</f>
        <v>26.059782608695652</v>
      </c>
      <c r="H57" s="91">
        <f t="shared" si="8"/>
        <v>565</v>
      </c>
      <c r="I57" s="91">
        <f t="shared" si="6"/>
        <v>2721</v>
      </c>
    </row>
    <row r="58" spans="1:9" s="135" customFormat="1" ht="18.75" thickBot="1">
      <c r="A58" s="89" t="s">
        <v>25</v>
      </c>
      <c r="B58" s="109">
        <f>B52-B53-B56-B55-B54-B57</f>
        <v>7851.0999999999985</v>
      </c>
      <c r="C58" s="109">
        <f>C52-C53-C56-C55-C54-C57</f>
        <v>17804.9</v>
      </c>
      <c r="D58" s="109">
        <f>D52-D53-D56-D55-D54-D57</f>
        <v>4836.499999999998</v>
      </c>
      <c r="E58" s="93">
        <f>D58/D52*100</f>
        <v>27.05688855571654</v>
      </c>
      <c r="F58" s="93">
        <f t="shared" si="7"/>
        <v>61.602832724076876</v>
      </c>
      <c r="G58" s="93">
        <f t="shared" si="5"/>
        <v>27.16387061988553</v>
      </c>
      <c r="H58" s="91">
        <f>B58-D58</f>
        <v>3014.6000000000004</v>
      </c>
      <c r="I58" s="91">
        <f>C58-D58</f>
        <v>12968.400000000003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80.6+106+88.7+4.1+0.3+50.7+49.2+44+180.6+100.8+125+0.6+0.8+205.4-0.2+30.8+60.6+59.8+0.5+2.3+86.2+133.9+48.6-0.1+49.5+49.3+61.5+235.8</f>
        <v>1855.2999999999997</v>
      </c>
      <c r="E60" s="3">
        <f>D60/D156*100</f>
        <v>0.193954453348424</v>
      </c>
      <c r="F60" s="3">
        <f>D60/B60*100</f>
        <v>74.5010641288198</v>
      </c>
      <c r="G60" s="3">
        <f t="shared" si="5"/>
        <v>18.067877489409355</v>
      </c>
      <c r="H60" s="36">
        <f>B60-D60</f>
        <v>635.0000000000005</v>
      </c>
      <c r="I60" s="36">
        <f t="shared" si="6"/>
        <v>8413.2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80.6+106+88.7+4.1+50.7+38.1+180.6+95.6+203.1+54.2+59.8+86.2+109.7+0.1+49.5+34.4+208.9</f>
        <v>1450.3000000000002</v>
      </c>
      <c r="E61" s="93">
        <f>D61/D60*100</f>
        <v>78.17064625667011</v>
      </c>
      <c r="F61" s="93">
        <f t="shared" si="7"/>
        <v>98.04624121146567</v>
      </c>
      <c r="G61" s="93">
        <f t="shared" si="5"/>
        <v>39.98731699247291</v>
      </c>
      <c r="H61" s="91">
        <f t="shared" si="8"/>
        <v>28.899999999999864</v>
      </c>
      <c r="I61" s="91">
        <f t="shared" si="6"/>
        <v>2176.6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9.6+44+118.7+0.1+30.8+0.2+16.8+0.1+13.9+3.1</f>
        <v>237.3</v>
      </c>
      <c r="E63" s="93">
        <f>D63/D60*100</f>
        <v>12.790384304425162</v>
      </c>
      <c r="F63" s="93">
        <f t="shared" si="7"/>
        <v>76.25321336760925</v>
      </c>
      <c r="G63" s="93">
        <f t="shared" si="5"/>
        <v>49.92636229749632</v>
      </c>
      <c r="H63" s="91">
        <f t="shared" si="8"/>
        <v>73.90000000000003</v>
      </c>
      <c r="I63" s="91">
        <f t="shared" si="6"/>
        <v>238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167.69999999999953</v>
      </c>
      <c r="E65" s="93">
        <f>D65/D60*100</f>
        <v>9.038969438904736</v>
      </c>
      <c r="F65" s="93">
        <f t="shared" si="7"/>
        <v>59.91425509110378</v>
      </c>
      <c r="G65" s="93">
        <f t="shared" si="5"/>
        <v>18.683155080213844</v>
      </c>
      <c r="H65" s="91">
        <f t="shared" si="8"/>
        <v>112.20000000000056</v>
      </c>
      <c r="I65" s="91">
        <f t="shared" si="6"/>
        <v>729.9000000000008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0.020667706261512122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</f>
        <v>88060.60000000002</v>
      </c>
      <c r="E92" s="3">
        <f>D92/D156*100</f>
        <v>9.205921163442158</v>
      </c>
      <c r="F92" s="3">
        <f aca="true" t="shared" si="11" ref="F92:F98">D92/B92*100</f>
        <v>94.01223239631344</v>
      </c>
      <c r="G92" s="3">
        <f t="shared" si="9"/>
        <v>42.0275205363603</v>
      </c>
      <c r="H92" s="36">
        <f aca="true" t="shared" si="12" ref="H92:H98">B92-D92</f>
        <v>5608.6999999999825</v>
      </c>
      <c r="I92" s="36">
        <f t="shared" si="10"/>
        <v>121470.19999999997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</f>
        <v>83758.59999999996</v>
      </c>
      <c r="E93" s="93">
        <f>D93/D92*100</f>
        <v>95.11472781243818</v>
      </c>
      <c r="F93" s="93">
        <f t="shared" si="11"/>
        <v>94.97096737983009</v>
      </c>
      <c r="G93" s="93">
        <f t="shared" si="9"/>
        <v>42.634094000179154</v>
      </c>
      <c r="H93" s="91">
        <f t="shared" si="12"/>
        <v>4435.300000000032</v>
      </c>
      <c r="I93" s="91">
        <f t="shared" si="10"/>
        <v>112700.60000000005</v>
      </c>
    </row>
    <row r="94" spans="1:9" s="135" customFormat="1" ht="18">
      <c r="A94" s="89" t="s">
        <v>23</v>
      </c>
      <c r="B94" s="157">
        <f>1148.1+60</f>
        <v>1208.1</v>
      </c>
      <c r="C94" s="109">
        <v>2704.7</v>
      </c>
      <c r="D94" s="91">
        <f>10+5.9+981.6+112.5+3.5+4.3+3+9.2+59.4</f>
        <v>1189.4</v>
      </c>
      <c r="E94" s="93">
        <f>D94/D92*100</f>
        <v>1.3506607949525664</v>
      </c>
      <c r="F94" s="93">
        <f t="shared" si="11"/>
        <v>98.45211489115141</v>
      </c>
      <c r="G94" s="93">
        <f t="shared" si="9"/>
        <v>43.975302251636045</v>
      </c>
      <c r="H94" s="91">
        <f t="shared" si="12"/>
        <v>18.699999999999818</v>
      </c>
      <c r="I94" s="91">
        <f t="shared" si="10"/>
        <v>1515.2999999999997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4267.300000000008</v>
      </c>
      <c r="C96" s="109">
        <f>C92-C93-C94-C95</f>
        <v>10366.899999999976</v>
      </c>
      <c r="D96" s="109">
        <f>D92-D93-D94-D95</f>
        <v>3112.600000000058</v>
      </c>
      <c r="E96" s="93">
        <f>D96/D92*100</f>
        <v>3.534611392609246</v>
      </c>
      <c r="F96" s="93">
        <f t="shared" si="11"/>
        <v>72.94073535959627</v>
      </c>
      <c r="G96" s="93">
        <f>D96/C96*100</f>
        <v>30.024404595395588</v>
      </c>
      <c r="H96" s="91">
        <f t="shared" si="12"/>
        <v>1154.6999999999503</v>
      </c>
      <c r="I96" s="91">
        <f>C96-D96</f>
        <v>7254.299999999917</v>
      </c>
    </row>
    <row r="97" spans="1:10" ht="18.75">
      <c r="A97" s="75" t="s">
        <v>10</v>
      </c>
      <c r="B97" s="83">
        <f>37189-185.6+44.8-3000-2000+8855.4-900-1300-81+718+90</f>
        <v>39430.600000000006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</f>
        <v>37409.1</v>
      </c>
      <c r="E97" s="74">
        <f>D97/D156*100</f>
        <v>3.910775368272802</v>
      </c>
      <c r="F97" s="76">
        <f t="shared" si="11"/>
        <v>94.87327101286816</v>
      </c>
      <c r="G97" s="73">
        <f>D97/C97*100</f>
        <v>27.971700123598854</v>
      </c>
      <c r="H97" s="77">
        <f t="shared" si="12"/>
        <v>2021.5000000000073</v>
      </c>
      <c r="I97" s="79">
        <f>C97-D97</f>
        <v>96330</v>
      </c>
      <c r="J97" s="135"/>
    </row>
    <row r="98" spans="1:9" s="135" customFormat="1" ht="18.75" thickBot="1">
      <c r="A98" s="111" t="s">
        <v>81</v>
      </c>
      <c r="B98" s="112">
        <f>6827.4-1000+1178.5-600</f>
        <v>6405.9</v>
      </c>
      <c r="C98" s="113">
        <v>16376.6</v>
      </c>
      <c r="D98" s="114">
        <f>101+2.6+598.7+1.6+2603.8+3.8+0.7+1149.5+2.1+129.3+1033.7+0.3+164.7+461.5</f>
        <v>6253.300000000001</v>
      </c>
      <c r="E98" s="115">
        <f>D98/D97*100</f>
        <v>16.715986217257303</v>
      </c>
      <c r="F98" s="116">
        <f t="shared" si="11"/>
        <v>97.61782107120001</v>
      </c>
      <c r="G98" s="117">
        <f>D98/C98*100</f>
        <v>38.184360612092874</v>
      </c>
      <c r="H98" s="118">
        <f t="shared" si="12"/>
        <v>152.59999999999854</v>
      </c>
      <c r="I98" s="107">
        <f>C98-D98</f>
        <v>10123.3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29169.9-61.7-2400</f>
        <v>26708.2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</f>
        <v>24606.500000000004</v>
      </c>
      <c r="E104" s="16">
        <f>D104/D156*100</f>
        <v>2.5723819631962472</v>
      </c>
      <c r="F104" s="16">
        <f>D104/B104*100</f>
        <v>92.13088115260483</v>
      </c>
      <c r="G104" s="16">
        <f aca="true" t="shared" si="13" ref="G104:G154">D104/C104*100</f>
        <v>33.38470868682155</v>
      </c>
      <c r="H104" s="61">
        <f aca="true" t="shared" si="14" ref="H104:H154">B104-D104</f>
        <v>2101.699999999997</v>
      </c>
      <c r="I104" s="61">
        <f aca="true" t="shared" si="15" ref="I104:I154">C104-D104</f>
        <v>49099.40000000001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f>19.3+40.4+6</f>
        <v>65.7</v>
      </c>
      <c r="E105" s="102">
        <f>D105/D104*100</f>
        <v>0.2670026212586105</v>
      </c>
      <c r="F105" s="93">
        <f>D105/B105*100</f>
        <v>40.28203556100552</v>
      </c>
      <c r="G105" s="102">
        <f>D105/C105*100</f>
        <v>12.08609271523179</v>
      </c>
      <c r="H105" s="101">
        <f t="shared" si="14"/>
        <v>97.39999999999999</v>
      </c>
      <c r="I105" s="101">
        <f t="shared" si="15"/>
        <v>477.90000000000003</v>
      </c>
    </row>
    <row r="106" spans="1:9" s="135" customFormat="1" ht="18">
      <c r="A106" s="103" t="s">
        <v>46</v>
      </c>
      <c r="B106" s="90">
        <f>25847.3-61.7-1500</f>
        <v>24285.6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</f>
        <v>23018.100000000006</v>
      </c>
      <c r="E106" s="93">
        <f>D106/D104*100</f>
        <v>93.5447950744722</v>
      </c>
      <c r="F106" s="93">
        <f aca="true" t="shared" si="16" ref="F106:F154">D106/B106*100</f>
        <v>94.78085779227199</v>
      </c>
      <c r="G106" s="93">
        <f t="shared" si="13"/>
        <v>35.08974386336128</v>
      </c>
      <c r="H106" s="91">
        <f t="shared" si="14"/>
        <v>1267.4999999999927</v>
      </c>
      <c r="I106" s="91">
        <f t="shared" si="15"/>
        <v>42579.7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2259.5000000000036</v>
      </c>
      <c r="C108" s="105">
        <f>C104-C105-C106</f>
        <v>7564.5</v>
      </c>
      <c r="D108" s="105">
        <f>D104-D105-D106</f>
        <v>1522.699999999997</v>
      </c>
      <c r="E108" s="106">
        <f>D108/D104*100</f>
        <v>6.1882023042691845</v>
      </c>
      <c r="F108" s="106">
        <f t="shared" si="16"/>
        <v>67.39101571144035</v>
      </c>
      <c r="G108" s="106">
        <f t="shared" si="13"/>
        <v>20.129552515037307</v>
      </c>
      <c r="H108" s="107">
        <f t="shared" si="14"/>
        <v>736.8000000000065</v>
      </c>
      <c r="I108" s="107">
        <f t="shared" si="15"/>
        <v>6041.800000000003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223118.89999999997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217509.38516999997</v>
      </c>
      <c r="E109" s="64">
        <f>D109/D156*100</f>
        <v>22.73859424287132</v>
      </c>
      <c r="F109" s="64">
        <f>D109/B109*100</f>
        <v>97.48586299502193</v>
      </c>
      <c r="G109" s="64">
        <f t="shared" si="13"/>
        <v>33.74769345166289</v>
      </c>
      <c r="H109" s="63">
        <f t="shared" si="14"/>
        <v>5609.51483</v>
      </c>
      <c r="I109" s="63">
        <f t="shared" si="15"/>
        <v>427006.9148300001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1.8+140.5+138.5+0.9+33+80.9+13.3+0.1+53.3+109+1.4+124.9+19.8+24.9+9+3.6+91.3+61.8+18.7+59+14.7+34.7+0.1+2.2+3.8+2.1+129.5+15.3+0.5-0.3+15.6+0.9</f>
        <v>1204.7999999999997</v>
      </c>
      <c r="E110" s="86">
        <f>D110/D109*100</f>
        <v>0.5539071332753563</v>
      </c>
      <c r="F110" s="86">
        <f t="shared" si="16"/>
        <v>55.67467652495378</v>
      </c>
      <c r="G110" s="86">
        <f t="shared" si="13"/>
        <v>24.174809880209477</v>
      </c>
      <c r="H110" s="87">
        <f t="shared" si="14"/>
        <v>959.2000000000003</v>
      </c>
      <c r="I110" s="87">
        <f t="shared" si="15"/>
        <v>3778.9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51.21181938911023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187.7+10.4+531.5+38.4+44.9+0.1+53.3+13.7+14.6+4.3+409.7+22.6+33.2+12.9+10.1+431+0.1+44.6+9.7+432.7</f>
        <v>2305.4999999999995</v>
      </c>
      <c r="E116" s="86">
        <f>D116/D109*100</f>
        <v>1.059954262754261</v>
      </c>
      <c r="F116" s="86">
        <f t="shared" si="16"/>
        <v>91.46994643919855</v>
      </c>
      <c r="G116" s="86">
        <f t="shared" si="13"/>
        <v>39.85169052063887</v>
      </c>
      <c r="H116" s="87">
        <f t="shared" si="14"/>
        <v>215.00000000000045</v>
      </c>
      <c r="I116" s="87">
        <f t="shared" si="15"/>
        <v>3479.7000000000003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80.5+0.2+38.8+80.5+0.8+10+10.3+80.5+16.8+0.3+4+80.5+10+10+0.3+0.8+80.5</f>
        <v>504.80000000000007</v>
      </c>
      <c r="E121" s="86">
        <f>D121/D109*100</f>
        <v>0.2320819396392762</v>
      </c>
      <c r="F121" s="86">
        <f t="shared" si="16"/>
        <v>99.42879653338588</v>
      </c>
      <c r="G121" s="86">
        <f t="shared" si="13"/>
        <v>49.25839188134271</v>
      </c>
      <c r="H121" s="87">
        <f t="shared" si="14"/>
        <v>2.8999999999999204</v>
      </c>
      <c r="I121" s="87">
        <f t="shared" si="15"/>
        <v>519.9999999999999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79.75435816164817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0.022205938360889535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10551.3-1385-199</f>
        <v>8967.3</v>
      </c>
      <c r="C127" s="94">
        <f>6156.2+17413.5</f>
        <v>23569.7</v>
      </c>
      <c r="D127" s="95">
        <f>871.9+408.1+585.9+900.5+901.8+879.7+893+994.8+887.7+852.4+0.1+789.7</f>
        <v>8965.6</v>
      </c>
      <c r="E127" s="96">
        <f>D127/D109*100</f>
        <v>4.121937080090916</v>
      </c>
      <c r="F127" s="86">
        <f t="shared" si="16"/>
        <v>99.98104223121788</v>
      </c>
      <c r="G127" s="86">
        <f t="shared" si="13"/>
        <v>38.03866829022007</v>
      </c>
      <c r="H127" s="87">
        <f t="shared" si="14"/>
        <v>1.6999999999989086</v>
      </c>
      <c r="I127" s="87">
        <f t="shared" si="15"/>
        <v>14604.1</v>
      </c>
      <c r="K127" s="88">
        <f>H110+H113+H116+H121+H123+H129+H130+H132+H134+H138+H139+H141+H150+H70</f>
        <v>2201.5000000000005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0.001011450608570538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7.7+12.9+7.7+2.8+0.3+0.9+48+9.2+16+18.7+7+7.7+1.3+0.4+12+8.8+4.3+4.6+2.7</f>
        <v>173.00000000000003</v>
      </c>
      <c r="E132" s="96">
        <f>D132/D109*100</f>
        <v>0.07953679785577412</v>
      </c>
      <c r="F132" s="86">
        <f t="shared" si="16"/>
        <v>69.61770623742456</v>
      </c>
      <c r="G132" s="86">
        <f t="shared" si="13"/>
        <v>17.23279211076801</v>
      </c>
      <c r="H132" s="87">
        <f t="shared" si="14"/>
        <v>75.49999999999997</v>
      </c>
      <c r="I132" s="87">
        <f t="shared" si="15"/>
        <v>830.9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7.7+48+7.7+7.7+7.7+7.7</f>
        <v>86.50000000000001</v>
      </c>
      <c r="E133" s="93">
        <f>D133/D132*100</f>
        <v>50</v>
      </c>
      <c r="F133" s="93">
        <f>D133/B133*100</f>
        <v>84.88714425907754</v>
      </c>
      <c r="G133" s="93">
        <f t="shared" si="13"/>
        <v>15.633471895897348</v>
      </c>
      <c r="H133" s="91">
        <f t="shared" si="14"/>
        <v>15.399999999999991</v>
      </c>
      <c r="I133" s="91">
        <f t="shared" si="15"/>
        <v>466.79999999999995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f>1235.5-438-90</f>
        <v>707.5</v>
      </c>
      <c r="C138" s="94">
        <v>2964.5</v>
      </c>
      <c r="D138" s="95">
        <f>203+174+113.5+76.2+55.5+17.2</f>
        <v>639.4000000000001</v>
      </c>
      <c r="E138" s="96">
        <f>D138/D109*100</f>
        <v>0.29396432687272817</v>
      </c>
      <c r="F138" s="86">
        <f t="shared" si="16"/>
        <v>90.37455830388694</v>
      </c>
      <c r="G138" s="86">
        <f t="shared" si="13"/>
        <v>21.568561308821053</v>
      </c>
      <c r="H138" s="87">
        <f t="shared" si="14"/>
        <v>68.09999999999991</v>
      </c>
      <c r="I138" s="87">
        <f t="shared" si="15"/>
        <v>2325.1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3.4+29.8+0.5+0.6+0.5+7+95+1+3.4+1.6+21.9+0.5+0.2+14.5+1.1+4.5</f>
        <v>185.5</v>
      </c>
      <c r="E141" s="96">
        <f>D141/D109*100</f>
        <v>0.08528367631356126</v>
      </c>
      <c r="F141" s="86">
        <f>D141/B141*100</f>
        <v>63.76761773805432</v>
      </c>
      <c r="G141" s="86">
        <f>D141/C141*100</f>
        <v>28.853631980090217</v>
      </c>
      <c r="H141" s="87">
        <f t="shared" si="14"/>
        <v>105.39999999999998</v>
      </c>
      <c r="I141" s="87">
        <f t="shared" si="15"/>
        <v>457.4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0.4+29.8+0.5+0.6+95+0.7+18.5+0.5+14.5+1.1+4.5</f>
        <v>166.1</v>
      </c>
      <c r="E142" s="93">
        <f>D142/D141*100</f>
        <v>89.54177897574124</v>
      </c>
      <c r="F142" s="93">
        <f t="shared" si="16"/>
        <v>68.94977168949771</v>
      </c>
      <c r="G142" s="93">
        <f>D142/C142*100</f>
        <v>31.6441226900362</v>
      </c>
      <c r="H142" s="91">
        <f t="shared" si="14"/>
        <v>74.80000000000001</v>
      </c>
      <c r="I142" s="91">
        <f t="shared" si="15"/>
        <v>358.79999999999995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33.6+100.1+61.4+1.9+88.9+76.4+140.9+13.9+60.1+109.3+18.6+51.1+12+15.7+91.6</f>
        <v>875.5</v>
      </c>
      <c r="E143" s="96">
        <f>D143/D109*100</f>
        <v>0.4025113671834118</v>
      </c>
      <c r="F143" s="86">
        <f t="shared" si="16"/>
        <v>97.58136424431565</v>
      </c>
      <c r="G143" s="86">
        <f t="shared" si="13"/>
        <v>38.69100229803782</v>
      </c>
      <c r="H143" s="87">
        <f t="shared" si="14"/>
        <v>21.700000000000045</v>
      </c>
      <c r="I143" s="87">
        <f t="shared" si="15"/>
        <v>1387.3000000000002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33.6+99.1+51.9+81.4+59+82.2+5.6+57.6+68.8+16.1-2.2+47.6+70.6</f>
        <v>671.3000000000001</v>
      </c>
      <c r="E144" s="93">
        <f>D144/D143*100</f>
        <v>76.67618503712166</v>
      </c>
      <c r="F144" s="93">
        <f t="shared" si="16"/>
        <v>98.83686690223793</v>
      </c>
      <c r="G144" s="93">
        <f t="shared" si="13"/>
        <v>35.94837742315519</v>
      </c>
      <c r="H144" s="91">
        <f t="shared" si="14"/>
        <v>7.899999999999977</v>
      </c>
      <c r="I144" s="91">
        <f t="shared" si="15"/>
        <v>1196.1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9.3+7.4+6+0.1+2.5+0.1+0.1</f>
        <v>25.500000000000007</v>
      </c>
      <c r="E145" s="93">
        <f>D145/D143*100</f>
        <v>2.912621359223302</v>
      </c>
      <c r="F145" s="93">
        <f t="shared" si="16"/>
        <v>91.39784946236563</v>
      </c>
      <c r="G145" s="93">
        <f>D145/C145*100</f>
        <v>53.125000000000014</v>
      </c>
      <c r="H145" s="91">
        <f t="shared" si="14"/>
        <v>2.3999999999999915</v>
      </c>
      <c r="I145" s="91">
        <f t="shared" si="15"/>
        <v>22.499999999999993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0.2588394057387331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63866.9+900+3000+4585+6000+2400</f>
        <v>80751.9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</f>
        <v>79416.59999999999</v>
      </c>
      <c r="E148" s="96">
        <f>D148/D109*100</f>
        <v>36.511803818455896</v>
      </c>
      <c r="F148" s="86">
        <f t="shared" si="16"/>
        <v>98.34641661682262</v>
      </c>
      <c r="G148" s="86">
        <f t="shared" si="13"/>
        <v>53.49850181614374</v>
      </c>
      <c r="H148" s="87">
        <f t="shared" si="14"/>
        <v>1335.300000000003</v>
      </c>
      <c r="I148" s="87">
        <f t="shared" si="15"/>
        <v>69029.8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0.013562633160377669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185.6+4770+1572.6-1900</f>
        <v>4628.200000000001</v>
      </c>
      <c r="C152" s="94">
        <f>509.5+13731.5</f>
        <v>14241</v>
      </c>
      <c r="D152" s="95">
        <f>469.6+898.6+871.8+55+430.7+600.4+36+430.7-0.1+542+60.6</f>
        <v>4395.3</v>
      </c>
      <c r="E152" s="96">
        <f>D152/D109*100</f>
        <v>2.020740390840948</v>
      </c>
      <c r="F152" s="86">
        <f t="shared" si="16"/>
        <v>94.96780605851086</v>
      </c>
      <c r="G152" s="86">
        <f t="shared" si="13"/>
        <v>30.86370339161576</v>
      </c>
      <c r="H152" s="87">
        <f t="shared" si="14"/>
        <v>232.90000000000055</v>
      </c>
      <c r="I152" s="87">
        <f t="shared" si="15"/>
        <v>9845.7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42.19720684616195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1886.8+1886.8+1886.8+1886.8+1886.8+1886.8+1886.8+1886.8+1886.8+1886.8+1886.8+1886.8+1886.8+1886.8</f>
        <v>26415.199999999993</v>
      </c>
      <c r="E154" s="96">
        <f>D154/D109*100</f>
        <v>12.144395507051122</v>
      </c>
      <c r="F154" s="86">
        <f t="shared" si="16"/>
        <v>93.33333333333331</v>
      </c>
      <c r="G154" s="86">
        <f t="shared" si="13"/>
        <v>38.88877438351122</v>
      </c>
      <c r="H154" s="87">
        <f t="shared" si="14"/>
        <v>1886.8000000000065</v>
      </c>
      <c r="I154" s="87">
        <f t="shared" si="15"/>
        <v>41509.8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242675.88516999997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1038498.8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956564.7851699998</v>
      </c>
      <c r="E156" s="25">
        <v>100</v>
      </c>
      <c r="F156" s="3">
        <f>D156/B156*100</f>
        <v>92.11034092384119</v>
      </c>
      <c r="G156" s="3">
        <f aca="true" t="shared" si="17" ref="G156:G162">D156/C156*100</f>
        <v>38.140807807470736</v>
      </c>
      <c r="H156" s="36">
        <f>B156-D156</f>
        <v>81934.01483000023</v>
      </c>
      <c r="I156" s="36">
        <f aca="true" t="shared" si="18" ref="I156:I162">C156-D156</f>
        <v>1551417.7148300007</v>
      </c>
      <c r="K156" s="136">
        <f>D156-114199.9-202905.8-214631.3-204053.8</f>
        <v>220773.98516999988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411799.29999999993</v>
      </c>
      <c r="E157" s="6">
        <f>D157/D156*100</f>
        <v>43.049807643380404</v>
      </c>
      <c r="F157" s="6">
        <f aca="true" t="shared" si="19" ref="F157:F162">D157/B157*100</f>
        <v>92.87801676453309</v>
      </c>
      <c r="G157" s="6">
        <f t="shared" si="17"/>
        <v>41.67373880054315</v>
      </c>
      <c r="H157" s="48">
        <f aca="true" t="shared" si="20" ref="H157:H162">B157-D157</f>
        <v>31577.199999999953</v>
      </c>
      <c r="I157" s="58">
        <f t="shared" si="18"/>
        <v>576351.3</v>
      </c>
    </row>
    <row r="158" spans="1:9" ht="18.75">
      <c r="A158" s="15" t="s">
        <v>0</v>
      </c>
      <c r="B158" s="87">
        <f>B11+B23+B36+B56+B63+B94+B50+B145+B111+B114+B98+B142+B131</f>
        <v>66451.29999999997</v>
      </c>
      <c r="C158" s="87">
        <f>C11+C23+C36+C56+C63+C94+C50+C145+C111+C114+C98+C142+C131</f>
        <v>125215.7</v>
      </c>
      <c r="D158" s="87">
        <f>D11+D23+D36+D56+D63+D94+D50+D145+D111+D114+D98+D142+D131</f>
        <v>57066.39999999999</v>
      </c>
      <c r="E158" s="6">
        <f>D158/D156*100</f>
        <v>5.965764251906702</v>
      </c>
      <c r="F158" s="6">
        <f t="shared" si="19"/>
        <v>85.87702573162603</v>
      </c>
      <c r="G158" s="6">
        <f t="shared" si="17"/>
        <v>45.57447668303574</v>
      </c>
      <c r="H158" s="48">
        <f>B158-D158</f>
        <v>9384.899999999987</v>
      </c>
      <c r="I158" s="58">
        <f t="shared" si="18"/>
        <v>68149.30000000002</v>
      </c>
    </row>
    <row r="159" spans="1:9" ht="18.75">
      <c r="A159" s="15" t="s">
        <v>1</v>
      </c>
      <c r="B159" s="142">
        <f>B22+B10+B55+B49+B62+B35+B126</f>
        <v>26551.699999999997</v>
      </c>
      <c r="C159" s="142">
        <f>C22+C10+C55+C49+C62+C35+C126</f>
        <v>48135.3</v>
      </c>
      <c r="D159" s="142">
        <f>D22+D10+D55+D49+D62+D35+D126</f>
        <v>22897.3</v>
      </c>
      <c r="E159" s="6">
        <f>D159/D156*100</f>
        <v>2.393700913412855</v>
      </c>
      <c r="F159" s="6">
        <f t="shared" si="19"/>
        <v>86.23666281255062</v>
      </c>
      <c r="G159" s="6">
        <f t="shared" si="17"/>
        <v>47.568624273661946</v>
      </c>
      <c r="H159" s="48">
        <f t="shared" si="20"/>
        <v>3654.399999999998</v>
      </c>
      <c r="I159" s="58">
        <f t="shared" si="18"/>
        <v>25238.000000000004</v>
      </c>
    </row>
    <row r="160" spans="1:9" ht="21" customHeight="1">
      <c r="A160" s="15" t="s">
        <v>12</v>
      </c>
      <c r="B160" s="142">
        <f>B12+B24+B106+B64+B38+B95+B133+B57+B140+B120+B44+B73</f>
        <v>32267.7</v>
      </c>
      <c r="C160" s="142">
        <f>C12+C24+C106+C64+C38+C95+C133+C57+C140+C120+C44+C73</f>
        <v>89055.8</v>
      </c>
      <c r="D160" s="142">
        <f>D12+D24+D106+D64+D38+D95+D133+D57+D140+D120+D44+D73</f>
        <v>29503.800000000007</v>
      </c>
      <c r="E160" s="6">
        <f>D160/D156*100</f>
        <v>3.084349377837134</v>
      </c>
      <c r="F160" s="6">
        <f>D160/B160*100</f>
        <v>91.43446852425183</v>
      </c>
      <c r="G160" s="6">
        <f t="shared" si="17"/>
        <v>33.12956595752327</v>
      </c>
      <c r="H160" s="48">
        <f>B160-D160</f>
        <v>2763.899999999994</v>
      </c>
      <c r="I160" s="58">
        <f t="shared" si="18"/>
        <v>59552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36.99999999999999</v>
      </c>
      <c r="E161" s="6">
        <f>D161/D156*100</f>
        <v>0.003868007747475712</v>
      </c>
      <c r="F161" s="6">
        <f t="shared" si="19"/>
        <v>70.3422053231939</v>
      </c>
      <c r="G161" s="6">
        <f t="shared" si="17"/>
        <v>30.10577705451586</v>
      </c>
      <c r="H161" s="48">
        <f t="shared" si="20"/>
        <v>15.600000000000009</v>
      </c>
      <c r="I161" s="58">
        <f t="shared" si="18"/>
        <v>85.9</v>
      </c>
    </row>
    <row r="162" spans="1:9" ht="19.5" thickBot="1">
      <c r="A162" s="80" t="s">
        <v>25</v>
      </c>
      <c r="B162" s="60">
        <f>B156-B157-B158-B159-B160-B161</f>
        <v>469799.00000000023</v>
      </c>
      <c r="C162" s="60">
        <f>C156-C157-C158-C159-C160-C161</f>
        <v>1257302.2000000004</v>
      </c>
      <c r="D162" s="60">
        <f>D156-D157-D158-D159-D160-D161</f>
        <v>435260.98516999994</v>
      </c>
      <c r="E162" s="28">
        <f>D162/D156*100</f>
        <v>45.502509805715434</v>
      </c>
      <c r="F162" s="28">
        <f t="shared" si="19"/>
        <v>92.64834219953634</v>
      </c>
      <c r="G162" s="28">
        <f t="shared" si="17"/>
        <v>34.61864499799649</v>
      </c>
      <c r="H162" s="81">
        <f t="shared" si="20"/>
        <v>34538.01483000029</v>
      </c>
      <c r="I162" s="81">
        <f t="shared" si="18"/>
        <v>822041.2148300004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956564.7851699998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956564.7851699998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2019-05-30T07:31:41Z</dcterms:modified>
  <cp:category/>
  <cp:version/>
  <cp:contentType/>
  <cp:contentStatus/>
</cp:coreProperties>
</file>